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no\Desktop\PythonWorks\"/>
    </mc:Choice>
  </mc:AlternateContent>
  <bookViews>
    <workbookView xWindow="7665" yWindow="-15" windowWidth="7470" windowHeight="931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40" i="1" l="1"/>
  <c r="G44" i="1" s="1"/>
  <c r="P14" i="1"/>
  <c r="O13" i="1"/>
  <c r="N14" i="1"/>
  <c r="K13" i="1"/>
  <c r="M13" i="1"/>
  <c r="J15" i="1"/>
  <c r="V14" i="1"/>
  <c r="V13" i="1"/>
  <c r="B52" i="1"/>
  <c r="B51" i="1"/>
  <c r="D39" i="1"/>
  <c r="D43" i="1"/>
  <c r="C39" i="1"/>
  <c r="C43" i="1"/>
  <c r="B43" i="1"/>
  <c r="K4" i="1"/>
  <c r="L4" i="1"/>
  <c r="K9" i="1"/>
  <c r="L14" i="1"/>
  <c r="F39" i="1"/>
  <c r="F43" i="1"/>
  <c r="G39" i="1"/>
  <c r="G43" i="1" s="1"/>
  <c r="E39" i="1"/>
  <c r="E43" i="1"/>
  <c r="J3" i="1"/>
  <c r="J5" i="1"/>
  <c r="I4" i="1"/>
  <c r="Q4" i="1"/>
  <c r="L9" i="1"/>
  <c r="M9" i="1"/>
  <c r="N9" i="1"/>
  <c r="O9" i="1"/>
  <c r="P9" i="1"/>
  <c r="I9" i="1"/>
  <c r="Q9" i="1"/>
  <c r="J10" i="1"/>
  <c r="J8" i="1"/>
  <c r="F40" i="1" l="1"/>
  <c r="F44" i="1" s="1"/>
  <c r="C40" i="1"/>
  <c r="C44" i="1" s="1"/>
  <c r="D40" i="1"/>
  <c r="D44" i="1" s="1"/>
  <c r="B44" i="1"/>
  <c r="B42" i="1" s="1"/>
  <c r="E40" i="1"/>
  <c r="E44" i="1" s="1"/>
  <c r="G42" i="1"/>
  <c r="C42" i="1"/>
  <c r="D42" i="1"/>
  <c r="F42" i="1"/>
  <c r="E42" i="1"/>
</calcChain>
</file>

<file path=xl/sharedStrings.xml><?xml version="1.0" encoding="utf-8"?>
<sst xmlns="http://schemas.openxmlformats.org/spreadsheetml/2006/main" count="60" uniqueCount="49">
  <si>
    <t>Area1</t>
  </si>
  <si>
    <t>Area2</t>
  </si>
  <si>
    <t>Area3</t>
  </si>
  <si>
    <t>Area4</t>
  </si>
  <si>
    <t>Area5</t>
  </si>
  <si>
    <t>Area6</t>
  </si>
  <si>
    <t>北緯</t>
    <rPh sb="0" eb="2">
      <t>ホクイ</t>
    </rPh>
    <phoneticPr fontId="1"/>
  </si>
  <si>
    <t>東経</t>
    <rPh sb="0" eb="2">
      <t>トウケイ</t>
    </rPh>
    <phoneticPr fontId="1"/>
  </si>
  <si>
    <t>北西端</t>
    <rPh sb="0" eb="2">
      <t>ホクセイ</t>
    </rPh>
    <rPh sb="2" eb="3">
      <t>タン</t>
    </rPh>
    <phoneticPr fontId="1"/>
  </si>
  <si>
    <t>南東端</t>
    <rPh sb="0" eb="2">
      <t>ナントウ</t>
    </rPh>
    <rPh sb="2" eb="3">
      <t>タン</t>
    </rPh>
    <phoneticPr fontId="1"/>
  </si>
  <si>
    <t>南西端</t>
    <rPh sb="0" eb="2">
      <t>ナンセイ</t>
    </rPh>
    <rPh sb="2" eb="3">
      <t>タン</t>
    </rPh>
    <phoneticPr fontId="1"/>
  </si>
  <si>
    <t>北東端</t>
    <rPh sb="0" eb="2">
      <t>ホクトウ</t>
    </rPh>
    <rPh sb="2" eb="3">
      <t>タン</t>
    </rPh>
    <phoneticPr fontId="1"/>
  </si>
  <si>
    <t>メッシュ番号</t>
    <rPh sb="4" eb="6">
      <t>バンゴウ</t>
    </rPh>
    <phoneticPr fontId="1"/>
  </si>
  <si>
    <t>特定地点を含む3次メッシュ番号</t>
    <rPh sb="0" eb="2">
      <t>トクテイ</t>
    </rPh>
    <rPh sb="2" eb="4">
      <t>チテン</t>
    </rPh>
    <rPh sb="5" eb="6">
      <t>フク</t>
    </rPh>
    <rPh sb="8" eb="9">
      <t>ジ</t>
    </rPh>
    <rPh sb="13" eb="15">
      <t>バンゴウ</t>
    </rPh>
    <phoneticPr fontId="1"/>
  </si>
  <si>
    <t>北海道地方</t>
    <rPh sb="0" eb="3">
      <t>ホッカイドウ</t>
    </rPh>
    <rPh sb="3" eb="5">
      <t>チホウ</t>
    </rPh>
    <phoneticPr fontId="1"/>
  </si>
  <si>
    <t>東北地方</t>
    <rPh sb="0" eb="2">
      <t>トウホク</t>
    </rPh>
    <rPh sb="2" eb="4">
      <t>チホウ</t>
    </rPh>
    <phoneticPr fontId="1"/>
  </si>
  <si>
    <t>中部日本</t>
    <rPh sb="0" eb="2">
      <t>チュウブ</t>
    </rPh>
    <rPh sb="2" eb="4">
      <t>ニホン</t>
    </rPh>
    <phoneticPr fontId="1"/>
  </si>
  <si>
    <t>西日本</t>
    <rPh sb="0" eb="1">
      <t>ニシ</t>
    </rPh>
    <rPh sb="1" eb="3">
      <t>ニホン</t>
    </rPh>
    <phoneticPr fontId="1"/>
  </si>
  <si>
    <t>九州地方</t>
    <rPh sb="0" eb="2">
      <t>キュウシュウ</t>
    </rPh>
    <rPh sb="2" eb="4">
      <t>チホウ</t>
    </rPh>
    <phoneticPr fontId="1"/>
  </si>
  <si>
    <t>西南諸島</t>
    <rPh sb="0" eb="2">
      <t>セイナン</t>
    </rPh>
    <rPh sb="2" eb="4">
      <t>ショトウ</t>
    </rPh>
    <phoneticPr fontId="1"/>
  </si>
  <si>
    <t>気象要素あたりバイト数</t>
    <rPh sb="0" eb="2">
      <t>キショウ</t>
    </rPh>
    <rPh sb="2" eb="4">
      <t>ヨウソ</t>
    </rPh>
    <rPh sb="10" eb="11">
      <t>スウ</t>
    </rPh>
    <phoneticPr fontId="1"/>
  </si>
  <si>
    <t>メッシュ農業気象データセットの範囲に関する諸元</t>
    <rPh sb="4" eb="6">
      <t>ノウギョウ</t>
    </rPh>
    <rPh sb="6" eb="8">
      <t>キショウ</t>
    </rPh>
    <rPh sb="15" eb="17">
      <t>ハンイ</t>
    </rPh>
    <rPh sb="18" eb="19">
      <t>カン</t>
    </rPh>
    <rPh sb="21" eb="23">
      <t>ショゲン</t>
    </rPh>
    <phoneticPr fontId="1"/>
  </si>
  <si>
    <t>標準地域メッシュコードと、緯度経度との関係</t>
    <rPh sb="0" eb="2">
      <t>ヒョウジュン</t>
    </rPh>
    <rPh sb="2" eb="4">
      <t>チイキ</t>
    </rPh>
    <rPh sb="13" eb="15">
      <t>イド</t>
    </rPh>
    <rPh sb="15" eb="17">
      <t>ケイド</t>
    </rPh>
    <rPh sb="19" eb="21">
      <t>カンケイ</t>
    </rPh>
    <phoneticPr fontId="1"/>
  </si>
  <si>
    <t>一次メッシュの緯度経度範囲</t>
    <rPh sb="0" eb="1">
      <t>イチ</t>
    </rPh>
    <rPh sb="1" eb="2">
      <t>ジ</t>
    </rPh>
    <rPh sb="7" eb="9">
      <t>イド</t>
    </rPh>
    <rPh sb="9" eb="11">
      <t>ケイド</t>
    </rPh>
    <rPh sb="11" eb="13">
      <t>ハンイ</t>
    </rPh>
    <phoneticPr fontId="1"/>
  </si>
  <si>
    <t>三次メッシュの緯度経度範囲</t>
    <rPh sb="0" eb="1">
      <t>サン</t>
    </rPh>
    <rPh sb="1" eb="2">
      <t>ジ</t>
    </rPh>
    <rPh sb="7" eb="9">
      <t>イド</t>
    </rPh>
    <rPh sb="9" eb="11">
      <t>ケイド</t>
    </rPh>
    <rPh sb="11" eb="13">
      <t>ハンイ</t>
    </rPh>
    <phoneticPr fontId="1"/>
  </si>
  <si>
    <t>西端の東経</t>
    <rPh sb="0" eb="2">
      <t>セイタン</t>
    </rPh>
    <rPh sb="3" eb="5">
      <t>トウケイ</t>
    </rPh>
    <phoneticPr fontId="2"/>
  </si>
  <si>
    <t>北端の北緯</t>
    <rPh sb="0" eb="1">
      <t>キタ</t>
    </rPh>
    <rPh sb="1" eb="2">
      <t>タン</t>
    </rPh>
    <rPh sb="3" eb="5">
      <t>ホクイ</t>
    </rPh>
    <phoneticPr fontId="2"/>
  </si>
  <si>
    <t>南端の北緯</t>
    <rPh sb="0" eb="2">
      <t>ナンタン</t>
    </rPh>
    <rPh sb="3" eb="5">
      <t>ホクイ</t>
    </rPh>
    <phoneticPr fontId="2"/>
  </si>
  <si>
    <t>北西端の1次メッシュ番号</t>
    <rPh sb="0" eb="2">
      <t>ホクセイ</t>
    </rPh>
    <rPh sb="2" eb="3">
      <t>タン</t>
    </rPh>
    <rPh sb="5" eb="6">
      <t>ジ</t>
    </rPh>
    <rPh sb="10" eb="12">
      <t>バンゴウ</t>
    </rPh>
    <phoneticPr fontId="1"/>
  </si>
  <si>
    <t>南東端の1次メッシュ番号</t>
    <rPh sb="0" eb="2">
      <t>ナントウ</t>
    </rPh>
    <rPh sb="2" eb="3">
      <t>タン</t>
    </rPh>
    <rPh sb="5" eb="6">
      <t>ジ</t>
    </rPh>
    <rPh sb="10" eb="12">
      <t>バンゴウ</t>
    </rPh>
    <phoneticPr fontId="1"/>
  </si>
  <si>
    <t>南北方向の要素数</t>
    <rPh sb="0" eb="2">
      <t>ナンボク</t>
    </rPh>
    <rPh sb="2" eb="4">
      <t>ホウコウ</t>
    </rPh>
    <rPh sb="5" eb="7">
      <t>ヨウソ</t>
    </rPh>
    <rPh sb="7" eb="8">
      <t>スウ</t>
    </rPh>
    <phoneticPr fontId="1"/>
  </si>
  <si>
    <t>東西方向の要素数</t>
    <rPh sb="0" eb="2">
      <t>トウザイ</t>
    </rPh>
    <rPh sb="2" eb="4">
      <t>ホウコウ</t>
    </rPh>
    <rPh sb="5" eb="7">
      <t>ヨウソ</t>
    </rPh>
    <rPh sb="7" eb="8">
      <t>スウ</t>
    </rPh>
    <phoneticPr fontId="1"/>
  </si>
  <si>
    <t>地域の記号</t>
    <rPh sb="0" eb="2">
      <t>チイキ</t>
    </rPh>
    <rPh sb="3" eb="5">
      <t>キゴウ</t>
    </rPh>
    <phoneticPr fontId="1"/>
  </si>
  <si>
    <t>地域の呼び名</t>
    <rPh sb="0" eb="2">
      <t>チイキ</t>
    </rPh>
    <rPh sb="3" eb="4">
      <t>ヨ</t>
    </rPh>
    <rPh sb="5" eb="6">
      <t>ナ</t>
    </rPh>
    <phoneticPr fontId="1"/>
  </si>
  <si>
    <t>地域の配置図</t>
    <rPh sb="0" eb="2">
      <t>チイキ</t>
    </rPh>
    <rPh sb="3" eb="6">
      <t>ハイチズ</t>
    </rPh>
    <phoneticPr fontId="1"/>
  </si>
  <si>
    <t>特定地点を含む地域とその中での要素番号</t>
    <rPh sb="0" eb="2">
      <t>トクテイ</t>
    </rPh>
    <rPh sb="2" eb="4">
      <t>チテン</t>
    </rPh>
    <rPh sb="5" eb="6">
      <t>フク</t>
    </rPh>
    <rPh sb="7" eb="9">
      <t>チイキ</t>
    </rPh>
    <rPh sb="12" eb="13">
      <t>ナカ</t>
    </rPh>
    <rPh sb="15" eb="17">
      <t>ヨウソ</t>
    </rPh>
    <rPh sb="17" eb="19">
      <t>バンゴウ</t>
    </rPh>
    <phoneticPr fontId="1"/>
  </si>
  <si>
    <t>地点の北緯</t>
    <rPh sb="0" eb="2">
      <t>チテン</t>
    </rPh>
    <rPh sb="3" eb="5">
      <t>ホクイ</t>
    </rPh>
    <phoneticPr fontId="1"/>
  </si>
  <si>
    <t>地点の東経</t>
    <rPh sb="3" eb="5">
      <t>トウケイ</t>
    </rPh>
    <phoneticPr fontId="1"/>
  </si>
  <si>
    <t>latの要素番号</t>
    <rPh sb="4" eb="6">
      <t>ヨウソ</t>
    </rPh>
    <rPh sb="6" eb="8">
      <t>バンゴウ</t>
    </rPh>
    <phoneticPr fontId="1"/>
  </si>
  <si>
    <t>lonの要素番号</t>
    <rPh sb="4" eb="6">
      <t>ヨウソ</t>
    </rPh>
    <rPh sb="6" eb="8">
      <t>バンゴウ</t>
    </rPh>
    <phoneticPr fontId="1"/>
  </si>
  <si>
    <t>範囲内(○)/範囲外(×)</t>
    <rPh sb="0" eb="3">
      <t>ハンイナイ</t>
    </rPh>
    <rPh sb="7" eb="9">
      <t>ハンイ</t>
    </rPh>
    <rPh sb="9" eb="10">
      <t>ガイ</t>
    </rPh>
    <phoneticPr fontId="1"/>
  </si>
  <si>
    <t>日付と、時刻要素番号との関係</t>
    <rPh sb="0" eb="2">
      <t>ヒヅケ</t>
    </rPh>
    <rPh sb="4" eb="6">
      <t>ジコク</t>
    </rPh>
    <rPh sb="6" eb="8">
      <t>ヨウソ</t>
    </rPh>
    <rPh sb="8" eb="10">
      <t>バンゴウ</t>
    </rPh>
    <rPh sb="12" eb="14">
      <t>カンケイ</t>
    </rPh>
    <phoneticPr fontId="1"/>
  </si>
  <si>
    <t>日付</t>
    <rPh sb="0" eb="2">
      <t>ヒヅケ</t>
    </rPh>
    <phoneticPr fontId="1"/>
  </si>
  <si>
    <t>timeの要素番号</t>
    <rPh sb="5" eb="7">
      <t>ヨウソ</t>
    </rPh>
    <rPh sb="7" eb="9">
      <t>バンゴウ</t>
    </rPh>
    <phoneticPr fontId="1"/>
  </si>
  <si>
    <t>AMGSDでの時刻連番</t>
    <rPh sb="7" eb="9">
      <t>ジコク</t>
    </rPh>
    <rPh sb="9" eb="11">
      <t>レンバン</t>
    </rPh>
    <phoneticPr fontId="1"/>
  </si>
  <si>
    <t>度</t>
    <rPh sb="0" eb="1">
      <t>ド</t>
    </rPh>
    <phoneticPr fontId="1"/>
  </si>
  <si>
    <t>分</t>
    <rPh sb="0" eb="1">
      <t>フン</t>
    </rPh>
    <phoneticPr fontId="1"/>
  </si>
  <si>
    <t>東端の東経</t>
    <rPh sb="0" eb="1">
      <t>ヒガシ</t>
    </rPh>
    <rPh sb="1" eb="2">
      <t>ハシ</t>
    </rPh>
    <rPh sb="3" eb="5">
      <t>トウケイ</t>
    </rPh>
    <phoneticPr fontId="2"/>
  </si>
  <si>
    <t>十進度</t>
    <rPh sb="0" eb="2">
      <t>ジュッシン</t>
    </rPh>
    <rPh sb="2" eb="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</si>
</sst>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0000_ "/>
    <numFmt numFmtId="178" formatCode="0.0000_ "/>
    <numFmt numFmtId="179" formatCode="0.000000_ "/>
    <numFmt numFmtId="181" formatCode="yyyy/mm/dd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8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1"/>
      <color rgb="FF00008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177" fontId="3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0" fillId="0" borderId="3" xfId="0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179" fontId="7" fillId="0" borderId="2" xfId="0" applyNumberFormat="1" applyFont="1" applyBorder="1">
      <alignment vertical="center"/>
    </xf>
    <xf numFmtId="176" fontId="7" fillId="0" borderId="7" xfId="0" applyNumberFormat="1" applyFont="1" applyBorder="1" applyAlignment="1">
      <alignment horizontal="right" vertical="center"/>
    </xf>
    <xf numFmtId="179" fontId="7" fillId="0" borderId="4" xfId="0" applyNumberFormat="1" applyFont="1" applyBorder="1">
      <alignment vertical="center"/>
    </xf>
    <xf numFmtId="176" fontId="7" fillId="0" borderId="8" xfId="0" applyNumberFormat="1" applyFont="1" applyBorder="1" applyAlignment="1">
      <alignment horizontal="left" vertical="center"/>
    </xf>
    <xf numFmtId="178" fontId="7" fillId="0" borderId="7" xfId="0" applyNumberFormat="1" applyFont="1" applyBorder="1">
      <alignment vertical="center"/>
    </xf>
    <xf numFmtId="178" fontId="7" fillId="0" borderId="8" xfId="0" applyNumberFormat="1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81" fontId="6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6</xdr:col>
      <xdr:colOff>342900</xdr:colOff>
      <xdr:row>21</xdr:row>
      <xdr:rowOff>66675</xdr:rowOff>
    </xdr:to>
    <xdr:pic>
      <xdr:nvPicPr>
        <xdr:cNvPr id="1191" name="Picture 3">
          <a:extLst>
            <a:ext uri="{FF2B5EF4-FFF2-40B4-BE49-F238E27FC236}">
              <a16:creationId xmlns:a16="http://schemas.microsoft.com/office/drawing/2014/main" id="{A50E1D46-8B77-4C77-9D8A-D492DB81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28600"/>
          <a:ext cx="4000500" cy="343852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180976</xdr:colOff>
      <xdr:row>4</xdr:row>
      <xdr:rowOff>9525</xdr:rowOff>
    </xdr:from>
    <xdr:to>
      <xdr:col>19</xdr:col>
      <xdr:colOff>104776</xdr:colOff>
      <xdr:row>7</xdr:row>
      <xdr:rowOff>19050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AB262238-5434-4012-8B02-21364F6A7654}"/>
            </a:ext>
          </a:extLst>
        </xdr:cNvPr>
        <xdr:cNvSpPr/>
      </xdr:nvSpPr>
      <xdr:spPr>
        <a:xfrm>
          <a:off x="10039351" y="695325"/>
          <a:ext cx="1295400" cy="523875"/>
        </a:xfrm>
        <a:prstGeom prst="borderCallout1">
          <a:avLst>
            <a:gd name="adj1" fmla="val 47917"/>
            <a:gd name="adj2" fmla="val -1082"/>
            <a:gd name="adj3" fmla="val -985"/>
            <a:gd name="adj4" fmla="val -993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調べたいメッシュコードを入力します。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190501</xdr:colOff>
      <xdr:row>13</xdr:row>
      <xdr:rowOff>0</xdr:rowOff>
    </xdr:from>
    <xdr:to>
      <xdr:col>19</xdr:col>
      <xdr:colOff>114301</xdr:colOff>
      <xdr:row>16</xdr:row>
      <xdr:rowOff>9525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2AFDC1FC-DF35-4A34-983C-6A55707B63E8}"/>
            </a:ext>
          </a:extLst>
        </xdr:cNvPr>
        <xdr:cNvSpPr/>
      </xdr:nvSpPr>
      <xdr:spPr>
        <a:xfrm>
          <a:off x="10048876" y="2228850"/>
          <a:ext cx="1295400" cy="523875"/>
        </a:xfrm>
        <a:prstGeom prst="borderCallout1">
          <a:avLst>
            <a:gd name="adj1" fmla="val 47917"/>
            <a:gd name="adj2" fmla="val -1082"/>
            <a:gd name="adj3" fmla="val -985"/>
            <a:gd name="adj4" fmla="val -993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調べたい緯度経度を入力します。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114300</xdr:colOff>
      <xdr:row>36</xdr:row>
      <xdr:rowOff>142875</xdr:rowOff>
    </xdr:from>
    <xdr:to>
      <xdr:col>5</xdr:col>
      <xdr:colOff>38100</xdr:colOff>
      <xdr:row>39</xdr:row>
      <xdr:rowOff>152400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4B1CA6BA-AC73-40AE-988D-1C9A6A885F67}"/>
            </a:ext>
          </a:extLst>
        </xdr:cNvPr>
        <xdr:cNvSpPr/>
      </xdr:nvSpPr>
      <xdr:spPr>
        <a:xfrm>
          <a:off x="3152775" y="6315075"/>
          <a:ext cx="1295400" cy="523875"/>
        </a:xfrm>
        <a:prstGeom prst="borderCallout1">
          <a:avLst>
            <a:gd name="adj1" fmla="val 47917"/>
            <a:gd name="adj2" fmla="val -1082"/>
            <a:gd name="adj3" fmla="val 73560"/>
            <a:gd name="adj4" fmla="val -61105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調べたい緯度経度を入力します。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361950</xdr:colOff>
      <xdr:row>39</xdr:row>
      <xdr:rowOff>133350</xdr:rowOff>
    </xdr:from>
    <xdr:to>
      <xdr:col>9</xdr:col>
      <xdr:colOff>209550</xdr:colOff>
      <xdr:row>44</xdr:row>
      <xdr:rowOff>152400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6D5F95F4-5238-4EB7-8A4D-2F3394656E26}"/>
            </a:ext>
          </a:extLst>
        </xdr:cNvPr>
        <xdr:cNvSpPr/>
      </xdr:nvSpPr>
      <xdr:spPr>
        <a:xfrm>
          <a:off x="6143625" y="6819900"/>
          <a:ext cx="1295400" cy="876300"/>
        </a:xfrm>
        <a:prstGeom prst="borderCallout1">
          <a:avLst>
            <a:gd name="adj1" fmla="val 47917"/>
            <a:gd name="adj2" fmla="val -1082"/>
            <a:gd name="adj3" fmla="val 55378"/>
            <a:gd name="adj4" fmla="val -21399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地点を含む領域に○が付き、そこでの要素番号が表示されます。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133350</xdr:colOff>
      <xdr:row>46</xdr:row>
      <xdr:rowOff>9525</xdr:rowOff>
    </xdr:from>
    <xdr:to>
      <xdr:col>5</xdr:col>
      <xdr:colOff>57150</xdr:colOff>
      <xdr:row>49</xdr:row>
      <xdr:rowOff>19050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F7D2F3C6-6813-4CD9-957F-2C8AD5271EF5}"/>
            </a:ext>
          </a:extLst>
        </xdr:cNvPr>
        <xdr:cNvSpPr/>
      </xdr:nvSpPr>
      <xdr:spPr>
        <a:xfrm>
          <a:off x="3467100" y="7896225"/>
          <a:ext cx="1295400" cy="523875"/>
        </a:xfrm>
        <a:prstGeom prst="borderCallout1">
          <a:avLst>
            <a:gd name="adj1" fmla="val 47917"/>
            <a:gd name="adj2" fmla="val -1082"/>
            <a:gd name="adj3" fmla="val 113560"/>
            <a:gd name="adj4" fmla="val -618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調べたい日付を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123825</xdr:colOff>
      <xdr:row>50</xdr:row>
      <xdr:rowOff>161925</xdr:rowOff>
    </xdr:from>
    <xdr:to>
      <xdr:col>5</xdr:col>
      <xdr:colOff>47625</xdr:colOff>
      <xdr:row>54</xdr:row>
      <xdr:rowOff>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94638FE6-D17D-4234-BA93-EC11C2AD81E6}"/>
            </a:ext>
          </a:extLst>
        </xdr:cNvPr>
        <xdr:cNvSpPr/>
      </xdr:nvSpPr>
      <xdr:spPr>
        <a:xfrm>
          <a:off x="3457575" y="8734425"/>
          <a:ext cx="1295400" cy="523875"/>
        </a:xfrm>
        <a:prstGeom prst="borderCallout1">
          <a:avLst>
            <a:gd name="adj1" fmla="val 47917"/>
            <a:gd name="adj2" fmla="val -1082"/>
            <a:gd name="adj3" fmla="val -11895"/>
            <a:gd name="adj4" fmla="val -62575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日付に対応する要素番号が表示されます。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22" workbookViewId="0">
      <selection activeCell="B40" sqref="B40"/>
    </sheetView>
  </sheetViews>
  <sheetFormatPr defaultRowHeight="13.5" x14ac:dyDescent="0.15"/>
  <cols>
    <col min="1" max="1" width="21.875" customWidth="1"/>
    <col min="2" max="2" width="12.875" customWidth="1"/>
    <col min="9" max="9" width="10" customWidth="1"/>
    <col min="10" max="10" width="11.625" bestFit="1" customWidth="1"/>
    <col min="11" max="16" width="0.625" customWidth="1"/>
    <col min="17" max="17" width="10" customWidth="1"/>
  </cols>
  <sheetData>
    <row r="1" spans="1:22" x14ac:dyDescent="0.15">
      <c r="A1" s="31" t="s">
        <v>21</v>
      </c>
      <c r="I1" s="31" t="s">
        <v>22</v>
      </c>
    </row>
    <row r="2" spans="1:22" x14ac:dyDescent="0.15">
      <c r="A2" t="s">
        <v>34</v>
      </c>
      <c r="I2" t="s">
        <v>23</v>
      </c>
    </row>
    <row r="3" spans="1:22" x14ac:dyDescent="0.15">
      <c r="I3" s="10" t="s">
        <v>8</v>
      </c>
      <c r="J3" s="22">
        <f>(K4+1)*2/3</f>
        <v>24.666666666666668</v>
      </c>
      <c r="K3" s="3"/>
      <c r="L3" s="3"/>
      <c r="M3" s="3"/>
      <c r="N3" s="3"/>
      <c r="O3" s="4"/>
      <c r="P3" s="4"/>
      <c r="Q3" s="12" t="s">
        <v>11</v>
      </c>
    </row>
    <row r="4" spans="1:22" x14ac:dyDescent="0.15">
      <c r="I4" s="23">
        <f>100+L4</f>
        <v>131</v>
      </c>
      <c r="J4" s="20">
        <v>3631</v>
      </c>
      <c r="K4" s="5">
        <f>INT(J4/100)</f>
        <v>36</v>
      </c>
      <c r="L4" s="5">
        <f>J4-K4*100</f>
        <v>31</v>
      </c>
      <c r="M4" s="5"/>
      <c r="N4" s="5"/>
      <c r="Q4" s="25">
        <f>101+L4</f>
        <v>132</v>
      </c>
    </row>
    <row r="5" spans="1:22" x14ac:dyDescent="0.15">
      <c r="I5" s="11" t="s">
        <v>10</v>
      </c>
      <c r="J5" s="24">
        <f>K4*2/3</f>
        <v>24</v>
      </c>
      <c r="K5" s="7"/>
      <c r="L5" s="7"/>
      <c r="M5" s="7"/>
      <c r="N5" s="7"/>
      <c r="O5" s="8"/>
      <c r="P5" s="8"/>
      <c r="Q5" s="13" t="s">
        <v>9</v>
      </c>
    </row>
    <row r="7" spans="1:22" x14ac:dyDescent="0.15">
      <c r="I7" t="s">
        <v>24</v>
      </c>
    </row>
    <row r="8" spans="1:22" x14ac:dyDescent="0.15">
      <c r="I8" s="10" t="s">
        <v>8</v>
      </c>
      <c r="J8" s="22">
        <f>2/3*(K9)+2/3/8*(M9)+2/3/8/10*(O9+1)</f>
        <v>36.208333333333329</v>
      </c>
      <c r="K8" s="3"/>
      <c r="L8" s="3"/>
      <c r="M8" s="3"/>
      <c r="N8" s="3"/>
      <c r="O8" s="4"/>
      <c r="P8" s="4"/>
      <c r="Q8" s="12" t="s">
        <v>11</v>
      </c>
    </row>
    <row r="9" spans="1:22" x14ac:dyDescent="0.15">
      <c r="I9" s="26">
        <f>100+L9+1/8*N9+1/80*P9</f>
        <v>138.41249999999999</v>
      </c>
      <c r="J9" s="20">
        <v>54382343</v>
      </c>
      <c r="K9" s="5">
        <f>INT(J9/1000000)</f>
        <v>54</v>
      </c>
      <c r="L9" s="5">
        <f>INT(J9/10000)-K9*100</f>
        <v>38</v>
      </c>
      <c r="M9" s="5">
        <f>INT(J9/1000)-K9*1000-L9*10</f>
        <v>2</v>
      </c>
      <c r="N9" s="5">
        <f>INT(J9/100)-K9*10000-L9*100-M9*10</f>
        <v>3</v>
      </c>
      <c r="O9" s="5">
        <f>INT(J9/10)-K9*100000-L9*1000-M9*100-N9*10</f>
        <v>4</v>
      </c>
      <c r="P9" s="5">
        <f>J9-K9*1000000-L9*10000-M9*1000-N9*100-O9*10</f>
        <v>3</v>
      </c>
      <c r="Q9" s="27">
        <f>100+L9+1/8*N9+1/80*(P9+1)</f>
        <v>138.42500000000001</v>
      </c>
    </row>
    <row r="10" spans="1:22" x14ac:dyDescent="0.15">
      <c r="I10" s="11" t="s">
        <v>10</v>
      </c>
      <c r="J10" s="24">
        <f>2/3*(K9)+2/3/8*(M9)+2/3/8/10*(O9)</f>
        <v>36.199999999999996</v>
      </c>
      <c r="K10" s="7"/>
      <c r="L10" s="7"/>
      <c r="M10" s="7"/>
      <c r="N10" s="7"/>
      <c r="O10" s="8"/>
      <c r="P10" s="8"/>
      <c r="Q10" s="13" t="s">
        <v>9</v>
      </c>
    </row>
    <row r="12" spans="1:22" x14ac:dyDescent="0.15">
      <c r="I12" t="s">
        <v>13</v>
      </c>
      <c r="T12" t="s">
        <v>45</v>
      </c>
      <c r="U12" t="s">
        <v>46</v>
      </c>
      <c r="V12" t="s">
        <v>48</v>
      </c>
    </row>
    <row r="13" spans="1:22" x14ac:dyDescent="0.15">
      <c r="I13" s="2" t="s">
        <v>6</v>
      </c>
      <c r="J13" s="21">
        <v>35.664000000000001</v>
      </c>
      <c r="K13" s="14">
        <f>INT(J13*3/2)</f>
        <v>53</v>
      </c>
      <c r="L13" s="14"/>
      <c r="M13" s="14">
        <f>INT(J13*12-K13*8)</f>
        <v>3</v>
      </c>
      <c r="N13" s="14"/>
      <c r="O13" s="14">
        <f>MOD(INT(J13*120),10)</f>
        <v>9</v>
      </c>
      <c r="P13" s="15"/>
      <c r="T13">
        <v>27</v>
      </c>
      <c r="U13">
        <v>50.1</v>
      </c>
      <c r="V13">
        <f>T13+U13/60</f>
        <v>27.835000000000001</v>
      </c>
    </row>
    <row r="14" spans="1:22" x14ac:dyDescent="0.15">
      <c r="I14" s="16" t="s">
        <v>7</v>
      </c>
      <c r="J14" s="20">
        <v>136.33199999999999</v>
      </c>
      <c r="K14" s="17"/>
      <c r="L14" s="17">
        <f>INT(J14-100)</f>
        <v>36</v>
      </c>
      <c r="M14" s="17"/>
      <c r="N14" s="18">
        <f>INT((J14-INT(J14))*8)</f>
        <v>2</v>
      </c>
      <c r="O14" s="17"/>
      <c r="P14" s="19">
        <f>MOD(INT((J14)*80),10)</f>
        <v>6</v>
      </c>
      <c r="T14">
        <v>128</v>
      </c>
      <c r="U14">
        <v>52.8</v>
      </c>
      <c r="V14">
        <f>T14+U14/60</f>
        <v>128.88</v>
      </c>
    </row>
    <row r="15" spans="1:22" x14ac:dyDescent="0.15">
      <c r="I15" s="6" t="s">
        <v>12</v>
      </c>
      <c r="J15" s="28">
        <f>K13*1000000+L14*10000+M13*1000+N14*100+O13*10+P14</f>
        <v>53363296</v>
      </c>
      <c r="K15" s="8"/>
      <c r="L15" s="8"/>
      <c r="M15" s="8"/>
      <c r="N15" s="8"/>
      <c r="O15" s="8"/>
      <c r="P15" s="9"/>
    </row>
    <row r="24" spans="1:7" x14ac:dyDescent="0.15">
      <c r="A24" t="s">
        <v>32</v>
      </c>
      <c r="B24" t="s">
        <v>0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</row>
    <row r="25" spans="1:7" x14ac:dyDescent="0.15">
      <c r="A25" t="s">
        <v>33</v>
      </c>
      <c r="B25" t="s">
        <v>14</v>
      </c>
      <c r="C25" t="s">
        <v>15</v>
      </c>
      <c r="D25" t="s">
        <v>16</v>
      </c>
      <c r="E25" t="s">
        <v>17</v>
      </c>
      <c r="F25" t="s">
        <v>18</v>
      </c>
      <c r="G25" t="s">
        <v>19</v>
      </c>
    </row>
    <row r="26" spans="1:7" x14ac:dyDescent="0.15">
      <c r="A26" t="s">
        <v>26</v>
      </c>
      <c r="B26">
        <v>46</v>
      </c>
      <c r="C26">
        <v>42</v>
      </c>
      <c r="D26">
        <v>38.666666666666664</v>
      </c>
      <c r="E26">
        <v>36.666666666666664</v>
      </c>
      <c r="F26">
        <v>35.333333333333336</v>
      </c>
      <c r="G26">
        <v>29.333333333333332</v>
      </c>
    </row>
    <row r="27" spans="1:7" x14ac:dyDescent="0.15">
      <c r="A27" t="s">
        <v>27</v>
      </c>
      <c r="B27">
        <v>39.333333333333336</v>
      </c>
      <c r="C27">
        <v>34.666666666666664</v>
      </c>
      <c r="D27">
        <v>32</v>
      </c>
      <c r="E27">
        <v>32.666666666666664</v>
      </c>
      <c r="F27">
        <v>28.666666666666668</v>
      </c>
      <c r="G27">
        <v>24</v>
      </c>
    </row>
    <row r="28" spans="1:7" x14ac:dyDescent="0.15">
      <c r="A28" t="s">
        <v>25</v>
      </c>
      <c r="B28">
        <v>139</v>
      </c>
      <c r="C28">
        <v>137</v>
      </c>
      <c r="D28">
        <v>135</v>
      </c>
      <c r="E28">
        <v>130</v>
      </c>
      <c r="F28">
        <v>128</v>
      </c>
      <c r="G28">
        <v>122</v>
      </c>
    </row>
    <row r="29" spans="1:7" x14ac:dyDescent="0.15">
      <c r="A29" t="s">
        <v>47</v>
      </c>
      <c r="B29">
        <v>146</v>
      </c>
      <c r="C29">
        <v>143</v>
      </c>
      <c r="D29">
        <v>142</v>
      </c>
      <c r="E29">
        <v>138</v>
      </c>
      <c r="F29">
        <v>133</v>
      </c>
      <c r="G29">
        <v>132</v>
      </c>
    </row>
    <row r="30" spans="1:7" x14ac:dyDescent="0.15">
      <c r="A30" t="s">
        <v>28</v>
      </c>
      <c r="B30">
        <v>6839</v>
      </c>
      <c r="C30">
        <v>6237</v>
      </c>
      <c r="D30">
        <v>5735</v>
      </c>
      <c r="E30">
        <v>5430</v>
      </c>
      <c r="F30" s="1">
        <v>5228</v>
      </c>
      <c r="G30" s="1">
        <v>4322</v>
      </c>
    </row>
    <row r="31" spans="1:7" x14ac:dyDescent="0.15">
      <c r="A31" t="s">
        <v>29</v>
      </c>
      <c r="B31">
        <v>5945</v>
      </c>
      <c r="C31">
        <v>5242</v>
      </c>
      <c r="D31">
        <v>4841</v>
      </c>
      <c r="E31">
        <v>4937</v>
      </c>
      <c r="F31" s="1">
        <v>4332</v>
      </c>
      <c r="G31">
        <v>3631</v>
      </c>
    </row>
    <row r="32" spans="1:7" x14ac:dyDescent="0.15">
      <c r="A32" t="s">
        <v>30</v>
      </c>
      <c r="B32">
        <v>800</v>
      </c>
      <c r="C32">
        <v>880</v>
      </c>
      <c r="D32">
        <v>800</v>
      </c>
      <c r="E32">
        <v>480</v>
      </c>
      <c r="F32">
        <v>800</v>
      </c>
      <c r="G32">
        <v>640</v>
      </c>
    </row>
    <row r="33" spans="1:7" x14ac:dyDescent="0.15">
      <c r="A33" t="s">
        <v>31</v>
      </c>
      <c r="B33">
        <v>560</v>
      </c>
      <c r="C33">
        <v>480</v>
      </c>
      <c r="D33">
        <v>560</v>
      </c>
      <c r="E33">
        <v>640</v>
      </c>
      <c r="F33">
        <v>400</v>
      </c>
      <c r="G33">
        <v>800</v>
      </c>
    </row>
    <row r="34" spans="1:7" x14ac:dyDescent="0.15">
      <c r="A34" t="s">
        <v>20</v>
      </c>
      <c r="B34">
        <v>655881136</v>
      </c>
      <c r="C34">
        <v>618402760</v>
      </c>
      <c r="D34">
        <v>655881136</v>
      </c>
      <c r="E34">
        <v>449748976</v>
      </c>
      <c r="F34">
        <v>468488496</v>
      </c>
      <c r="G34">
        <v>749577456</v>
      </c>
    </row>
    <row r="38" spans="1:7" x14ac:dyDescent="0.15">
      <c r="A38" s="31" t="s">
        <v>35</v>
      </c>
    </row>
    <row r="39" spans="1:7" x14ac:dyDescent="0.15">
      <c r="A39" t="s">
        <v>36</v>
      </c>
      <c r="B39" s="33">
        <v>36.056666666666665</v>
      </c>
      <c r="C39" s="32">
        <f>$B39</f>
        <v>36.056666666666665</v>
      </c>
      <c r="D39" s="32">
        <f t="shared" ref="D39:G40" si="0">$B39</f>
        <v>36.056666666666665</v>
      </c>
      <c r="E39" s="32">
        <f t="shared" si="0"/>
        <v>36.056666666666665</v>
      </c>
      <c r="F39" s="32">
        <f t="shared" si="0"/>
        <v>36.056666666666665</v>
      </c>
      <c r="G39" s="32">
        <f t="shared" si="0"/>
        <v>36.056666666666665</v>
      </c>
    </row>
    <row r="40" spans="1:7" x14ac:dyDescent="0.15">
      <c r="A40" t="s">
        <v>37</v>
      </c>
      <c r="B40" s="33">
        <v>140.125</v>
      </c>
      <c r="C40" s="32">
        <f>$B40</f>
        <v>140.125</v>
      </c>
      <c r="D40" s="32">
        <f t="shared" si="0"/>
        <v>140.125</v>
      </c>
      <c r="E40" s="32">
        <f t="shared" si="0"/>
        <v>140.125</v>
      </c>
      <c r="F40" s="32">
        <f t="shared" si="0"/>
        <v>140.125</v>
      </c>
      <c r="G40" s="32">
        <f t="shared" si="0"/>
        <v>140.125</v>
      </c>
    </row>
    <row r="41" spans="1:7" x14ac:dyDescent="0.15">
      <c r="A41" t="s">
        <v>32</v>
      </c>
      <c r="B41" t="s">
        <v>0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</row>
    <row r="42" spans="1:7" x14ac:dyDescent="0.15">
      <c r="A42" t="s">
        <v>40</v>
      </c>
      <c r="B42" s="29" t="str">
        <f t="shared" ref="B42:G42" si="1">IF(AND(0&lt;=B43,B43&lt;B32,0&lt;=B44,B44&lt;B33),"○","×")</f>
        <v>×</v>
      </c>
      <c r="C42" s="29" t="str">
        <f t="shared" si="1"/>
        <v>○</v>
      </c>
      <c r="D42" s="29" t="str">
        <f t="shared" si="1"/>
        <v>○</v>
      </c>
      <c r="E42" s="29" t="str">
        <f t="shared" si="1"/>
        <v>×</v>
      </c>
      <c r="F42" s="29" t="str">
        <f t="shared" si="1"/>
        <v>×</v>
      </c>
      <c r="G42" s="29" t="str">
        <f t="shared" si="1"/>
        <v>×</v>
      </c>
    </row>
    <row r="43" spans="1:7" x14ac:dyDescent="0.15">
      <c r="A43" t="s">
        <v>38</v>
      </c>
      <c r="B43" s="30">
        <f t="shared" ref="B43:G43" si="2">INT((B39-B27)/(2/3/8/10))</f>
        <v>-394</v>
      </c>
      <c r="C43" s="30">
        <f t="shared" si="2"/>
        <v>166</v>
      </c>
      <c r="D43" s="30">
        <f t="shared" si="2"/>
        <v>486</v>
      </c>
      <c r="E43" s="30">
        <f t="shared" si="2"/>
        <v>406</v>
      </c>
      <c r="F43" s="30">
        <f t="shared" si="2"/>
        <v>886</v>
      </c>
      <c r="G43" s="30">
        <f t="shared" si="2"/>
        <v>1446</v>
      </c>
    </row>
    <row r="44" spans="1:7" x14ac:dyDescent="0.15">
      <c r="A44" t="s">
        <v>39</v>
      </c>
      <c r="B44" s="30">
        <f t="shared" ref="B44:G44" si="3">INT((B40-B28)/(1/8/10))</f>
        <v>90</v>
      </c>
      <c r="C44" s="30">
        <f t="shared" si="3"/>
        <v>250</v>
      </c>
      <c r="D44" s="30">
        <f t="shared" si="3"/>
        <v>410</v>
      </c>
      <c r="E44" s="30">
        <f t="shared" si="3"/>
        <v>810</v>
      </c>
      <c r="F44" s="30">
        <f t="shared" si="3"/>
        <v>970</v>
      </c>
      <c r="G44" s="30">
        <f t="shared" si="3"/>
        <v>1450</v>
      </c>
    </row>
    <row r="49" spans="1:2" x14ac:dyDescent="0.15">
      <c r="A49" s="31" t="s">
        <v>41</v>
      </c>
    </row>
    <row r="50" spans="1:2" x14ac:dyDescent="0.15">
      <c r="A50" t="s">
        <v>42</v>
      </c>
      <c r="B50" s="34">
        <v>41275</v>
      </c>
    </row>
    <row r="51" spans="1:2" x14ac:dyDescent="0.15">
      <c r="A51" t="s">
        <v>43</v>
      </c>
      <c r="B51" s="30">
        <f>B50-DATE(YEAR(B50),1,1)</f>
        <v>0</v>
      </c>
    </row>
    <row r="52" spans="1:2" x14ac:dyDescent="0.15">
      <c r="A52" t="s">
        <v>44</v>
      </c>
      <c r="B52" s="30">
        <f>B50-2</f>
        <v>41273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ohno</dc:creator>
  <cp:lastModifiedBy>ohno</cp:lastModifiedBy>
  <dcterms:created xsi:type="dcterms:W3CDTF">2012-09-18T01:12:45Z</dcterms:created>
  <dcterms:modified xsi:type="dcterms:W3CDTF">2018-04-02T05:05:48Z</dcterms:modified>
</cp:coreProperties>
</file>